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3"/>
  </bookViews>
  <sheets>
    <sheet name="Price for Insulin pumps" sheetId="3" r:id="rId1"/>
    <sheet name="Price for CGM Ipro2" sheetId="4" r:id="rId2"/>
    <sheet name="Sheet1" sheetId="5" r:id="rId3"/>
    <sheet name="Sheet2" sheetId="6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6" l="1"/>
  <c r="P5" i="6"/>
  <c r="O5" i="6"/>
  <c r="N5" i="6"/>
  <c r="L5" i="6"/>
  <c r="K5" i="6"/>
  <c r="J5" i="6"/>
  <c r="H5" i="6"/>
  <c r="D5" i="6"/>
  <c r="G5" i="6"/>
  <c r="F5" i="6"/>
  <c r="C5" i="6"/>
  <c r="C5" i="5"/>
  <c r="E5" i="5" l="1"/>
  <c r="F15" i="3" l="1"/>
  <c r="F6" i="3"/>
  <c r="D12" i="3" l="1"/>
  <c r="D13" i="3"/>
  <c r="D14" i="3"/>
  <c r="D15" i="3" s="1"/>
  <c r="D11" i="3"/>
  <c r="D5" i="3"/>
  <c r="D4" i="3"/>
  <c r="D6" i="3" l="1"/>
</calcChain>
</file>

<file path=xl/sharedStrings.xml><?xml version="1.0" encoding="utf-8"?>
<sst xmlns="http://schemas.openxmlformats.org/spreadsheetml/2006/main" count="63" uniqueCount="37">
  <si>
    <t>iPro2 System</t>
  </si>
  <si>
    <t>MMT-7745WW</t>
  </si>
  <si>
    <t>Consumables-Infusion Set</t>
  </si>
  <si>
    <t>Professional CGM</t>
  </si>
  <si>
    <t>Insulin pump 640G</t>
  </si>
  <si>
    <t>Transmitter</t>
  </si>
  <si>
    <t>Sensor</t>
  </si>
  <si>
    <t>Consumables Insulin Resevoir</t>
  </si>
  <si>
    <t>Insulin pump 754 VEO</t>
  </si>
  <si>
    <t>3 დღე</t>
  </si>
  <si>
    <t>6 დღე</t>
  </si>
  <si>
    <t>ერთეულის ფასი</t>
  </si>
  <si>
    <t>ხარჯი 4 წლის განმავლობაში</t>
  </si>
  <si>
    <t>სულ ხარჯი</t>
  </si>
  <si>
    <t>ერთჯერადი სახარჯი მასალის შეცვლის ვადა</t>
  </si>
  <si>
    <t>**   ტრანსმიტერს (მხოლოდ მოდელისთვის – 640G) აქვს ერთ წლიანი გარანტია, რომლის მიხედვითაც,  საგარანტიო პერიოდში ტრანსმიტერის გაუმართაობის შემთხვევაში,  პაციენტს გადაეცემა ახალი ტრანსმიტერი.  გარანტიის ვადის მიხედვით ვიანგარიშეთ 4 წელზე 4 ტრანსმიტერი. თუმცა გამოცდილება გვიჩვენებს რომ,  ერთი ტრანსმიტერი საშუალოდ 2 წელიც მუშაობს გამართულად.  ასე რომ,  შეგიძლიათ პროექტის კალკულაციაში ჩადოთ   4 წელზე 2 ტრანსმიტერი. შესაბამისად  4 წლის ხარჯი შემცირდება და იქნება  950$,  1900$–ის ნაცვლად</t>
  </si>
  <si>
    <t>*  ორივე აპარატს აქვს 4 წლიანი გარანტია.  რომლის მიხედვითაც საგარანტიო პერიოდში აპარატის გაუმართაობის შემთხვევაში, პაციენტს გადაეცემა ახალი აპარატი.</t>
  </si>
  <si>
    <r>
      <t>4 წელი  (გარანტია)</t>
    </r>
    <r>
      <rPr>
        <b/>
        <sz val="11"/>
        <color theme="1"/>
        <rFont val="Calibri"/>
        <family val="2"/>
        <charset val="204"/>
        <scheme val="minor"/>
      </rPr>
      <t>*</t>
    </r>
  </si>
  <si>
    <r>
      <t>1 წელი  (გარანტია)</t>
    </r>
    <r>
      <rPr>
        <b/>
        <sz val="11"/>
        <color theme="1"/>
        <rFont val="Calibri"/>
        <family val="2"/>
        <charset val="204"/>
        <scheme val="minor"/>
      </rPr>
      <t>**</t>
    </r>
  </si>
  <si>
    <t>1 წლის ხარჯი ერთ პაციენტზე  აპარატს+სახარჯი მასალა</t>
  </si>
  <si>
    <t>დასახელება</t>
  </si>
  <si>
    <t>$10.7 (1 ცალი 3 დღეზე)</t>
  </si>
  <si>
    <t>წლიური ხარჯი        (1 პაციენტზე)</t>
  </si>
  <si>
    <t>სულ</t>
  </si>
  <si>
    <t>2.7 (1 ცალი 3 დღეზე)</t>
  </si>
  <si>
    <t>სახარჯი მასალა (წლიური ხარჯი 1 პაციენტზე)</t>
  </si>
  <si>
    <t>პომპა        (წლიური ხარჯი 1 პაციენტზე)</t>
  </si>
  <si>
    <t>შენიშვნა</t>
  </si>
  <si>
    <t xml:space="preserve">18 წლამდე ბენეფიციართა რაოდენობა       </t>
  </si>
  <si>
    <t>6 წლამდე ბენეფიციართა რაოდენობა</t>
  </si>
  <si>
    <t xml:space="preserve"> 18 წლამდე           („სოციალურად დაუცველი ოჯახების მონაცემთა ერთიან ბაზაში, რომელთა სარეიტინგო ქულა არ აღემატება 100 000-ს) </t>
  </si>
  <si>
    <t>პომპა             (წლიური ხარჯი 1 პაციენტზე)</t>
  </si>
  <si>
    <t>6 წლამდე    („სოციალურად დაუცველი ოჯახების მონაცემთა ერთიან ბაზაში, რომელთა სარეიტინგო ქულა არ აღემატება 100 000-ს)</t>
  </si>
  <si>
    <t xml:space="preserve">18 წლამდე ბენეფიციართათვის   </t>
  </si>
  <si>
    <t>6 წლამდე ბენეფიციართათვის</t>
  </si>
  <si>
    <r>
      <t>18 წლამდე   ბენეფიციართათვის        (</t>
    </r>
    <r>
      <rPr>
        <b/>
        <sz val="9"/>
        <color theme="1"/>
        <rFont val="Calibri"/>
        <family val="2"/>
        <charset val="204"/>
        <scheme val="minor"/>
      </rPr>
      <t xml:space="preserve">„სოციალურად დაუცველი ოჯახების მონაცემთა ერთიან ბაზაში, რომელთა სარეიტინგო ქულა არ აღემატება 100 000-ს) </t>
    </r>
  </si>
  <si>
    <t xml:space="preserve">6 წლამდე   ბენეფიციართათვის                      („სოციალურად დაუცველი ოჯახების მონაცემთა ერთიან ბაზაში, რომელთა სარეიტინგო ქულა არ აღემატება 100 000-ს)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</si>
</sst>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7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6" borderId="1" xfId="0" applyFill="1" applyBorder="1"/>
    <xf numFmtId="0" fontId="0" fillId="4" borderId="2" xfId="0" applyFill="1" applyBorder="1"/>
    <xf numFmtId="0" fontId="2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5" sqref="B5"/>
    </sheetView>
  </sheetViews>
  <sheetFormatPr defaultRowHeight="15" x14ac:dyDescent="0.25"/>
  <cols>
    <col min="1" max="1" width="28" bestFit="1" customWidth="1"/>
    <col min="2" max="2" width="19.140625" customWidth="1"/>
    <col min="3" max="3" width="21.28515625" customWidth="1"/>
    <col min="4" max="4" width="21.140625" customWidth="1"/>
    <col min="6" max="6" width="18" customWidth="1"/>
    <col min="12" max="12" width="107.28515625" customWidth="1"/>
  </cols>
  <sheetData>
    <row r="1" spans="1:8" ht="19.5" customHeight="1" x14ac:dyDescent="0.25">
      <c r="A1" s="1"/>
      <c r="B1" s="1"/>
      <c r="C1" s="1"/>
      <c r="D1" s="1"/>
      <c r="E1" s="1"/>
      <c r="F1" s="1"/>
      <c r="G1" s="1"/>
      <c r="H1" s="1"/>
    </row>
    <row r="2" spans="1:8" ht="60" x14ac:dyDescent="0.25">
      <c r="A2" s="1"/>
      <c r="B2" s="6" t="s">
        <v>11</v>
      </c>
      <c r="C2" s="5" t="s">
        <v>14</v>
      </c>
      <c r="D2" s="2" t="s">
        <v>12</v>
      </c>
      <c r="E2" s="1"/>
      <c r="F2" s="9" t="s">
        <v>19</v>
      </c>
      <c r="G2" s="1"/>
      <c r="H2" s="1"/>
    </row>
    <row r="3" spans="1:8" x14ac:dyDescent="0.25">
      <c r="A3" s="1" t="s">
        <v>8</v>
      </c>
      <c r="B3" s="3">
        <v>1800</v>
      </c>
      <c r="C3" s="3" t="s">
        <v>17</v>
      </c>
      <c r="D3" s="3">
        <v>1800</v>
      </c>
      <c r="E3" s="1"/>
      <c r="F3" s="3">
        <v>1800</v>
      </c>
      <c r="G3" s="1"/>
      <c r="H3" s="1"/>
    </row>
    <row r="4" spans="1:8" x14ac:dyDescent="0.25">
      <c r="A4" s="1" t="s">
        <v>2</v>
      </c>
      <c r="B4" s="3">
        <v>10.7</v>
      </c>
      <c r="C4" s="3" t="s">
        <v>9</v>
      </c>
      <c r="D4" s="3">
        <f>B4*10*48</f>
        <v>5136</v>
      </c>
      <c r="E4" s="1"/>
      <c r="F4" s="3">
        <v>1284</v>
      </c>
      <c r="G4" s="1"/>
      <c r="H4" s="1"/>
    </row>
    <row r="5" spans="1:8" x14ac:dyDescent="0.25">
      <c r="A5" s="1" t="s">
        <v>7</v>
      </c>
      <c r="B5" s="3">
        <v>2.7</v>
      </c>
      <c r="C5" s="3" t="s">
        <v>9</v>
      </c>
      <c r="D5" s="3">
        <f>B5*10*48</f>
        <v>1296</v>
      </c>
      <c r="E5" s="1"/>
      <c r="F5" s="3">
        <v>324</v>
      </c>
      <c r="G5" s="1"/>
      <c r="H5" s="1"/>
    </row>
    <row r="6" spans="1:8" x14ac:dyDescent="0.25">
      <c r="A6" s="1"/>
      <c r="B6" s="3" t="s">
        <v>13</v>
      </c>
      <c r="C6" s="3"/>
      <c r="D6" s="3">
        <f>SUM(D3:D5)</f>
        <v>8232</v>
      </c>
      <c r="E6" s="1"/>
      <c r="F6" s="8">
        <f>SUM(F3:F5)</f>
        <v>3408</v>
      </c>
      <c r="G6" s="1"/>
      <c r="H6" s="1"/>
    </row>
    <row r="7" spans="1:8" x14ac:dyDescent="0.25">
      <c r="A7" s="1"/>
      <c r="B7" s="3"/>
      <c r="C7" s="3"/>
      <c r="D7" s="3"/>
      <c r="E7" s="1"/>
      <c r="F7" s="1"/>
      <c r="G7" s="1"/>
      <c r="H7" s="1"/>
    </row>
    <row r="8" spans="1:8" x14ac:dyDescent="0.25">
      <c r="A8" s="1"/>
      <c r="B8" s="3"/>
      <c r="C8" s="3"/>
      <c r="D8" s="1"/>
      <c r="E8" s="1"/>
      <c r="F8" s="1"/>
      <c r="G8" s="1"/>
      <c r="H8" s="1"/>
    </row>
    <row r="9" spans="1:8" ht="52.5" customHeight="1" x14ac:dyDescent="0.25">
      <c r="A9" s="1"/>
      <c r="B9" s="6" t="s">
        <v>11</v>
      </c>
      <c r="C9" s="5" t="s">
        <v>14</v>
      </c>
      <c r="D9" s="2" t="s">
        <v>12</v>
      </c>
      <c r="E9" s="1"/>
      <c r="F9" s="1"/>
      <c r="G9" s="1"/>
      <c r="H9" s="1"/>
    </row>
    <row r="10" spans="1:8" x14ac:dyDescent="0.25">
      <c r="A10" s="1" t="s">
        <v>4</v>
      </c>
      <c r="B10" s="3">
        <v>3300</v>
      </c>
      <c r="C10" s="3" t="s">
        <v>17</v>
      </c>
      <c r="D10" s="3">
        <v>3300</v>
      </c>
      <c r="E10" s="1"/>
      <c r="F10" s="3">
        <v>3300</v>
      </c>
      <c r="G10" s="1"/>
      <c r="H10" s="1"/>
    </row>
    <row r="11" spans="1:8" x14ac:dyDescent="0.25">
      <c r="A11" s="1" t="s">
        <v>5</v>
      </c>
      <c r="B11" s="3">
        <v>475</v>
      </c>
      <c r="C11" s="3" t="s">
        <v>18</v>
      </c>
      <c r="D11" s="3">
        <f>B11*4</f>
        <v>1900</v>
      </c>
      <c r="E11" s="1"/>
      <c r="F11" s="3">
        <v>475</v>
      </c>
      <c r="G11" s="1"/>
      <c r="H11" s="1"/>
    </row>
    <row r="12" spans="1:8" x14ac:dyDescent="0.25">
      <c r="A12" s="1" t="s">
        <v>6</v>
      </c>
      <c r="B12" s="3">
        <v>50</v>
      </c>
      <c r="C12" s="3" t="s">
        <v>10</v>
      </c>
      <c r="D12" s="3">
        <f>B12*5*48</f>
        <v>12000</v>
      </c>
      <c r="E12" s="1"/>
      <c r="F12" s="3">
        <v>3000</v>
      </c>
      <c r="G12" s="1"/>
      <c r="H12" s="1"/>
    </row>
    <row r="13" spans="1:8" x14ac:dyDescent="0.25">
      <c r="A13" s="1" t="s">
        <v>2</v>
      </c>
      <c r="B13" s="3">
        <v>10.7</v>
      </c>
      <c r="C13" s="3" t="s">
        <v>9</v>
      </c>
      <c r="D13" s="3">
        <f t="shared" ref="D13:D14" si="0">B13*10*48</f>
        <v>5136</v>
      </c>
      <c r="E13" s="1"/>
      <c r="F13" s="3">
        <v>1284</v>
      </c>
      <c r="G13" s="1"/>
      <c r="H13" s="1"/>
    </row>
    <row r="14" spans="1:8" x14ac:dyDescent="0.25">
      <c r="A14" s="1" t="s">
        <v>7</v>
      </c>
      <c r="B14" s="3">
        <v>2.7</v>
      </c>
      <c r="C14" s="3" t="s">
        <v>9</v>
      </c>
      <c r="D14" s="3">
        <f t="shared" si="0"/>
        <v>1296</v>
      </c>
      <c r="E14" s="1"/>
      <c r="F14" s="3">
        <v>324</v>
      </c>
      <c r="G14" s="1"/>
      <c r="H14" s="1"/>
    </row>
    <row r="15" spans="1:8" x14ac:dyDescent="0.25">
      <c r="A15" s="1"/>
      <c r="B15" s="3" t="s">
        <v>13</v>
      </c>
      <c r="C15" s="3"/>
      <c r="D15" s="3">
        <f>SUM(D10:D14)</f>
        <v>23632</v>
      </c>
      <c r="E15" s="1"/>
      <c r="F15" s="8">
        <f>SUM(F10:F14)</f>
        <v>8383</v>
      </c>
      <c r="G15" s="1"/>
      <c r="H15" s="1"/>
    </row>
    <row r="16" spans="1:8" x14ac:dyDescent="0.25">
      <c r="A16" s="1"/>
      <c r="B16" s="3"/>
      <c r="C16" s="3"/>
      <c r="D16" s="3"/>
      <c r="E16" s="1"/>
      <c r="F16" s="1"/>
      <c r="G16" s="1"/>
      <c r="H16" s="1"/>
    </row>
    <row r="17" spans="1:8" x14ac:dyDescent="0.25">
      <c r="A17" s="1"/>
      <c r="B17" s="3"/>
      <c r="C17" s="3"/>
      <c r="D17" s="1"/>
      <c r="E17" s="1"/>
      <c r="F17" s="1"/>
      <c r="G17" s="1"/>
      <c r="H17" s="1"/>
    </row>
    <row r="19" spans="1:8" ht="33.75" customHeight="1" x14ac:dyDescent="0.25">
      <c r="A19" s="20" t="s">
        <v>16</v>
      </c>
      <c r="B19" s="20"/>
      <c r="C19" s="20"/>
      <c r="D19" s="20"/>
      <c r="E19" s="4"/>
      <c r="F19" s="4"/>
      <c r="G19" s="4"/>
    </row>
    <row r="20" spans="1:8" ht="114" customHeight="1" x14ac:dyDescent="0.25">
      <c r="A20" s="20" t="s">
        <v>15</v>
      </c>
      <c r="B20" s="20"/>
      <c r="C20" s="20"/>
      <c r="D20" s="20"/>
      <c r="E20" s="4"/>
      <c r="F20" s="4"/>
      <c r="G20" s="4"/>
    </row>
  </sheetData>
  <mergeCells count="2">
    <mergeCell ref="A19:D19"/>
    <mergeCell ref="A20:D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5"/>
  <sheetViews>
    <sheetView workbookViewId="0">
      <selection activeCell="H29" sqref="H29"/>
    </sheetView>
  </sheetViews>
  <sheetFormatPr defaultRowHeight="15" x14ac:dyDescent="0.25"/>
  <cols>
    <col min="2" max="2" width="16.85546875" customWidth="1"/>
    <col min="3" max="3" width="18" customWidth="1"/>
    <col min="4" max="4" width="26.42578125" customWidth="1"/>
    <col min="5" max="5" width="22.140625" customWidth="1"/>
  </cols>
  <sheetData>
    <row r="4" spans="2:5" x14ac:dyDescent="0.25">
      <c r="B4" s="7" t="s">
        <v>0</v>
      </c>
      <c r="C4" s="7" t="s">
        <v>1</v>
      </c>
      <c r="D4" s="1" t="s">
        <v>3</v>
      </c>
      <c r="E4" s="3">
        <v>1500</v>
      </c>
    </row>
    <row r="5" spans="2:5" x14ac:dyDescent="0.25">
      <c r="B5" s="1" t="s">
        <v>6</v>
      </c>
      <c r="C5" s="1"/>
      <c r="D5" s="1"/>
      <c r="E5" s="3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9" sqref="B9"/>
    </sheetView>
  </sheetViews>
  <sheetFormatPr defaultRowHeight="15" x14ac:dyDescent="0.25"/>
  <cols>
    <col min="1" max="1" width="20.42578125" customWidth="1"/>
    <col min="2" max="2" width="18" customWidth="1"/>
    <col min="3" max="3" width="19.85546875" customWidth="1"/>
    <col min="4" max="4" width="21.28515625" customWidth="1"/>
    <col min="5" max="5" width="21.85546875" customWidth="1"/>
    <col min="6" max="6" width="21" customWidth="1"/>
    <col min="8" max="8" width="10.140625" customWidth="1"/>
  </cols>
  <sheetData>
    <row r="1" spans="1:8" ht="78" customHeight="1" x14ac:dyDescent="0.25">
      <c r="A1" s="15" t="s">
        <v>20</v>
      </c>
      <c r="B1" s="16" t="s">
        <v>11</v>
      </c>
      <c r="C1" s="17" t="s">
        <v>22</v>
      </c>
      <c r="D1" s="17" t="s">
        <v>26</v>
      </c>
      <c r="E1" s="17" t="s">
        <v>25</v>
      </c>
      <c r="F1" s="18" t="s">
        <v>27</v>
      </c>
    </row>
    <row r="2" spans="1:8" ht="18.75" customHeight="1" x14ac:dyDescent="0.25">
      <c r="A2" s="10" t="s">
        <v>8</v>
      </c>
      <c r="B2" s="11">
        <v>1800</v>
      </c>
      <c r="C2" s="12">
        <v>1800</v>
      </c>
      <c r="D2" s="12">
        <v>1800</v>
      </c>
      <c r="E2" s="1"/>
      <c r="F2" s="1"/>
    </row>
    <row r="3" spans="1:8" ht="39" customHeight="1" x14ac:dyDescent="0.25">
      <c r="A3" s="10" t="s">
        <v>2</v>
      </c>
      <c r="B3" s="5" t="s">
        <v>21</v>
      </c>
      <c r="C3" s="12">
        <v>1301.8</v>
      </c>
      <c r="D3" s="1"/>
      <c r="E3" s="12">
        <v>1301.8</v>
      </c>
      <c r="F3" s="1"/>
    </row>
    <row r="4" spans="1:8" ht="35.25" customHeight="1" x14ac:dyDescent="0.25">
      <c r="A4" s="10" t="s">
        <v>7</v>
      </c>
      <c r="B4" s="5" t="s">
        <v>24</v>
      </c>
      <c r="C4" s="13">
        <v>328.5</v>
      </c>
      <c r="D4" s="1"/>
      <c r="E4" s="13">
        <v>328.5</v>
      </c>
      <c r="F4" s="1"/>
    </row>
    <row r="5" spans="1:8" ht="30.75" customHeight="1" x14ac:dyDescent="0.25">
      <c r="A5" s="19" t="s">
        <v>23</v>
      </c>
      <c r="B5" s="11"/>
      <c r="C5" s="14">
        <f>SUM(C2:C4)</f>
        <v>3430.3</v>
      </c>
      <c r="D5" s="14">
        <v>1800</v>
      </c>
      <c r="E5" s="14">
        <f>SUM(E3:E4)</f>
        <v>1630.3</v>
      </c>
      <c r="F5" s="1"/>
    </row>
    <row r="6" spans="1:8" ht="16.5" customHeight="1" x14ac:dyDescent="0.25">
      <c r="A6" s="32"/>
      <c r="B6" s="33"/>
      <c r="C6" s="33"/>
      <c r="D6" s="33"/>
      <c r="E6" s="33"/>
      <c r="F6" s="34"/>
    </row>
    <row r="7" spans="1:8" ht="18" customHeight="1" x14ac:dyDescent="0.25"/>
    <row r="8" spans="1:8" ht="100.5" customHeight="1" x14ac:dyDescent="0.25">
      <c r="A8" s="28" t="s">
        <v>28</v>
      </c>
      <c r="B8" s="28" t="s">
        <v>29</v>
      </c>
      <c r="C8" s="29" t="s">
        <v>30</v>
      </c>
      <c r="D8" s="30" t="s">
        <v>32</v>
      </c>
      <c r="G8" s="25"/>
      <c r="H8" s="25"/>
    </row>
    <row r="9" spans="1:8" ht="30.75" customHeight="1" x14ac:dyDescent="0.25">
      <c r="A9" s="23">
        <v>971</v>
      </c>
      <c r="B9" s="23">
        <v>72</v>
      </c>
      <c r="C9" s="23">
        <v>179</v>
      </c>
      <c r="D9" s="23">
        <v>8</v>
      </c>
      <c r="G9" s="25"/>
      <c r="H9" s="26"/>
    </row>
    <row r="10" spans="1:8" ht="15" customHeight="1" x14ac:dyDescent="0.25">
      <c r="A10" s="35"/>
      <c r="B10" s="36"/>
      <c r="C10" s="36"/>
      <c r="D10" s="22"/>
      <c r="G10" s="25"/>
      <c r="H10" s="26"/>
    </row>
  </sheetData>
  <mergeCells count="1"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B5" sqref="B5"/>
    </sheetView>
  </sheetViews>
  <sheetFormatPr defaultRowHeight="15" x14ac:dyDescent="0.25"/>
  <cols>
    <col min="1" max="1" width="3.28515625" customWidth="1"/>
    <col min="2" max="2" width="16.42578125" customWidth="1"/>
    <col min="3" max="3" width="17.5703125" customWidth="1"/>
    <col min="4" max="4" width="16.42578125" customWidth="1"/>
    <col min="5" max="5" width="2.7109375" customWidth="1"/>
    <col min="6" max="6" width="16.5703125" customWidth="1"/>
    <col min="7" max="7" width="16.7109375" customWidth="1"/>
    <col min="8" max="8" width="16.85546875" customWidth="1"/>
    <col min="9" max="9" width="3" customWidth="1"/>
    <col min="10" max="10" width="16.28515625" customWidth="1"/>
    <col min="11" max="11" width="16.140625" customWidth="1"/>
    <col min="12" max="12" width="16.28515625" customWidth="1"/>
    <col min="13" max="13" width="2.85546875" customWidth="1"/>
    <col min="14" max="14" width="16" customWidth="1"/>
    <col min="15" max="15" width="16.85546875" customWidth="1"/>
    <col min="16" max="16" width="17.28515625" customWidth="1"/>
    <col min="17" max="17" width="3" customWidth="1"/>
    <col min="18" max="19" width="4.140625" customWidth="1"/>
    <col min="20" max="20" width="3.85546875" customWidth="1"/>
    <col min="21" max="21" width="3.7109375" customWidth="1"/>
    <col min="22" max="22" width="3.5703125" customWidth="1"/>
    <col min="23" max="23" width="4.140625" customWidth="1"/>
    <col min="24" max="24" width="4" customWidth="1"/>
  </cols>
  <sheetData>
    <row r="1" spans="1:17" ht="59.25" customHeight="1" x14ac:dyDescent="0.25">
      <c r="A1" s="21"/>
      <c r="B1" s="40" t="s">
        <v>33</v>
      </c>
      <c r="C1" s="41"/>
      <c r="D1" s="42"/>
      <c r="E1" s="21"/>
      <c r="F1" s="40" t="s">
        <v>34</v>
      </c>
      <c r="G1" s="41"/>
      <c r="H1" s="42"/>
      <c r="I1" s="21"/>
      <c r="J1" s="50" t="s">
        <v>35</v>
      </c>
      <c r="K1" s="44"/>
      <c r="L1" s="45"/>
      <c r="M1" s="21"/>
      <c r="N1" s="43" t="s">
        <v>36</v>
      </c>
      <c r="O1" s="44"/>
      <c r="P1" s="45"/>
      <c r="Q1" s="21"/>
    </row>
    <row r="2" spans="1:17" ht="86.25" customHeight="1" x14ac:dyDescent="0.25">
      <c r="A2" s="21"/>
      <c r="B2" s="39" t="s">
        <v>22</v>
      </c>
      <c r="C2" s="37" t="s">
        <v>31</v>
      </c>
      <c r="D2" s="27" t="s">
        <v>25</v>
      </c>
      <c r="E2" s="24"/>
      <c r="F2" s="38" t="s">
        <v>22</v>
      </c>
      <c r="G2" s="27" t="s">
        <v>31</v>
      </c>
      <c r="H2" s="38" t="s">
        <v>25</v>
      </c>
      <c r="I2" s="21"/>
      <c r="J2" s="27" t="s">
        <v>22</v>
      </c>
      <c r="K2" s="37" t="s">
        <v>31</v>
      </c>
      <c r="L2" s="27" t="s">
        <v>25</v>
      </c>
      <c r="M2" s="21"/>
      <c r="N2" s="27" t="s">
        <v>22</v>
      </c>
      <c r="O2" s="37" t="s">
        <v>31</v>
      </c>
      <c r="P2" s="27" t="s">
        <v>25</v>
      </c>
      <c r="Q2" s="21"/>
    </row>
    <row r="3" spans="1:17" ht="66" customHeight="1" x14ac:dyDescent="0.25">
      <c r="A3" s="21"/>
      <c r="B3" s="47">
        <v>3430</v>
      </c>
      <c r="C3" s="31">
        <v>1800</v>
      </c>
      <c r="D3" s="31">
        <v>1630</v>
      </c>
      <c r="E3" s="21"/>
      <c r="F3" s="47">
        <v>3430</v>
      </c>
      <c r="G3" s="31">
        <v>1800</v>
      </c>
      <c r="H3" s="31">
        <v>1630</v>
      </c>
      <c r="I3" s="21"/>
      <c r="J3" s="47">
        <v>3430</v>
      </c>
      <c r="K3" s="31">
        <v>1800</v>
      </c>
      <c r="L3" s="31">
        <v>1630</v>
      </c>
      <c r="M3" s="21"/>
      <c r="N3" s="47">
        <v>3430</v>
      </c>
      <c r="O3" s="31">
        <v>1800</v>
      </c>
      <c r="P3" s="31">
        <v>1630</v>
      </c>
      <c r="Q3" s="21"/>
    </row>
    <row r="4" spans="1:17" ht="86.25" customHeight="1" x14ac:dyDescent="0.25">
      <c r="A4" s="21"/>
      <c r="B4" s="48">
        <v>971</v>
      </c>
      <c r="C4" s="48">
        <v>971</v>
      </c>
      <c r="D4" s="48">
        <v>971</v>
      </c>
      <c r="E4" s="21"/>
      <c r="F4" s="49">
        <v>72</v>
      </c>
      <c r="G4" s="49">
        <v>72</v>
      </c>
      <c r="H4" s="49">
        <v>72</v>
      </c>
      <c r="I4" s="21"/>
      <c r="J4" s="23">
        <v>179</v>
      </c>
      <c r="K4" s="23">
        <v>179</v>
      </c>
      <c r="L4" s="23">
        <v>179</v>
      </c>
      <c r="M4" s="21"/>
      <c r="N4" s="23">
        <v>8</v>
      </c>
      <c r="O4" s="23">
        <v>8</v>
      </c>
      <c r="P4" s="23">
        <v>8</v>
      </c>
      <c r="Q4" s="21"/>
    </row>
    <row r="5" spans="1:17" ht="29.25" customHeight="1" x14ac:dyDescent="0.25">
      <c r="A5" s="21"/>
      <c r="B5" s="48">
        <f>3430*971</f>
        <v>3330530</v>
      </c>
      <c r="C5" s="23">
        <f>1800*971</f>
        <v>1747800</v>
      </c>
      <c r="D5" s="23">
        <f>1630*971</f>
        <v>1582730</v>
      </c>
      <c r="E5" s="21"/>
      <c r="F5" s="23">
        <f>3430*72</f>
        <v>246960</v>
      </c>
      <c r="G5" s="23">
        <f>1800*72</f>
        <v>129600</v>
      </c>
      <c r="H5" s="23">
        <f>1630*72</f>
        <v>117360</v>
      </c>
      <c r="I5" s="21"/>
      <c r="J5" s="23">
        <f>3430*179</f>
        <v>613970</v>
      </c>
      <c r="K5" s="23">
        <f>1800*179</f>
        <v>322200</v>
      </c>
      <c r="L5" s="23">
        <f>1630*179</f>
        <v>291770</v>
      </c>
      <c r="M5" s="21"/>
      <c r="N5" s="23">
        <f>2430*8</f>
        <v>19440</v>
      </c>
      <c r="O5" s="23">
        <f>1800*8</f>
        <v>14400</v>
      </c>
      <c r="P5" s="23">
        <f>1630*8</f>
        <v>13040</v>
      </c>
      <c r="Q5" s="21"/>
    </row>
    <row r="6" spans="1:17" ht="15" customHeight="1" x14ac:dyDescent="0.25">
      <c r="A6" s="21"/>
      <c r="B6" s="46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</sheetData>
  <mergeCells count="4">
    <mergeCell ref="B1:D1"/>
    <mergeCell ref="F1:H1"/>
    <mergeCell ref="J1:L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Price for Insulin pumps</vt:lpstr>
      <vt:lpstr>Price for CGM Ipro2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Sevinc, Emre</dc:creator>
  <cp:keywords>Medtronic Controlled</cp:keywords>
  <cp:lastModifiedBy>Gvantsa Gasviani</cp:lastModifiedBy>
  <cp:lastPrinted>2019-08-29T13:13:33Z</cp:lastPrinted>
  <dcterms:created xsi:type="dcterms:W3CDTF">2019-08-27T12:41:35Z</dcterms:created>
  <dcterms:modified xsi:type="dcterms:W3CDTF">2019-09-30T12:09:31Z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5d2c8c3d-8340-4fb0-b486-acf5ff710d4d</vt:lpwstr>
  </property>
  <property fmtid="{D5CDD505-2E9C-101B-9397-08002B2CF9AE}" pid="3" name="DocumentCreator">
    <vt:lpwstr>sevine1</vt:lpwstr>
  </property>
  <property fmtid="{D5CDD505-2E9C-101B-9397-08002B2CF9AE}" pid="4" name="CreationDate">
    <vt:lpwstr>2019-08-27</vt:lpwstr>
  </property>
  <property fmtid="{D5CDD505-2E9C-101B-9397-08002B2CF9AE}" pid="5" name="Classification">
    <vt:lpwstr>MedtronicControlled</vt:lpwstr>
  </property>
</Properties>
</file>